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3250" windowHeight="12450"/>
  </bookViews>
  <sheets>
    <sheet name="Приложение 2" sheetId="7" r:id="rId1"/>
  </sheet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7" l="1"/>
  <c r="D20" i="7"/>
  <c r="D26" i="7" l="1"/>
  <c r="D65" i="7" l="1"/>
  <c r="D14" i="7" l="1"/>
  <c r="D44" i="7"/>
  <c r="D29" i="7"/>
  <c r="D36" i="7"/>
  <c r="D67" i="7" l="1"/>
  <c r="D69" i="7"/>
  <c r="D71" i="7"/>
  <c r="D19" i="7" l="1"/>
  <c r="E41" i="7"/>
  <c r="D41" i="7"/>
  <c r="D40" i="7"/>
  <c r="F50" i="7"/>
  <c r="E50" i="7"/>
  <c r="D50" i="7"/>
  <c r="D49" i="7"/>
  <c r="F14" i="7"/>
  <c r="E14" i="7"/>
  <c r="E65" i="7" l="1"/>
  <c r="F67" i="7" l="1"/>
  <c r="E67" i="7"/>
  <c r="F65" i="7"/>
  <c r="D61" i="7" l="1"/>
  <c r="F41" i="7" l="1"/>
  <c r="D45" i="7" l="1"/>
  <c r="D48" i="7" l="1"/>
  <c r="E77" i="7" l="1"/>
  <c r="D73" i="7" l="1"/>
  <c r="D31" i="7" l="1"/>
  <c r="E51" i="7" l="1"/>
  <c r="D51" i="7" l="1"/>
  <c r="E15" i="7"/>
  <c r="F15" i="7"/>
  <c r="F18" i="7" l="1"/>
  <c r="E18" i="7"/>
  <c r="D13" i="7" l="1"/>
  <c r="F80" i="7" l="1"/>
  <c r="E80" i="7"/>
  <c r="F66" i="7" l="1"/>
  <c r="F79" i="7"/>
  <c r="E79" i="7"/>
  <c r="D79" i="7"/>
  <c r="E66" i="7" l="1"/>
  <c r="D66" i="7"/>
  <c r="D47" i="7" s="1"/>
  <c r="D46" i="7" s="1"/>
  <c r="E73" i="7"/>
  <c r="F73" i="7"/>
  <c r="F51" i="7"/>
  <c r="E48" i="7"/>
  <c r="F48" i="7"/>
  <c r="F17" i="7"/>
  <c r="E17" i="7"/>
  <c r="D17" i="7"/>
  <c r="E39" i="7"/>
  <c r="F39" i="7"/>
  <c r="D39" i="7"/>
  <c r="E27" i="7"/>
  <c r="F27" i="7"/>
  <c r="D27" i="7"/>
  <c r="F21" i="7"/>
  <c r="D21" i="7"/>
  <c r="E21" i="7"/>
  <c r="F13" i="7"/>
  <c r="E13" i="7"/>
  <c r="D25" i="7"/>
  <c r="D15" i="7"/>
  <c r="E25" i="7"/>
  <c r="F25" i="7"/>
  <c r="D34" i="7"/>
  <c r="E34" i="7"/>
  <c r="F34" i="7"/>
  <c r="E36" i="7"/>
  <c r="F36" i="7"/>
  <c r="D12" i="7" l="1"/>
  <c r="F47" i="7"/>
  <c r="F46" i="7" s="1"/>
  <c r="F12" i="7"/>
  <c r="E12" i="7"/>
  <c r="D81" i="7" l="1"/>
  <c r="F81" i="7"/>
  <c r="E47" i="7"/>
  <c r="E46" i="7" l="1"/>
  <c r="E81" i="7" s="1"/>
</calcChain>
</file>

<file path=xl/sharedStrings.xml><?xml version="1.0" encoding="utf-8"?>
<sst xmlns="http://schemas.openxmlformats.org/spreadsheetml/2006/main" count="151" uniqueCount="151">
  <si>
    <t>1 00 00000 00 0000 000</t>
  </si>
  <si>
    <t>НАЛОГОВЫЕ И НЕНАЛОГОВЫЕ ДОХОДЫ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</si>
  <si>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</si>
  <si>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</si>
  <si>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</si>
  <si>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</si>
  <si>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</si>
  <si>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</si>
  <si>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</si>
  <si>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</si>
  <si>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</si>
  <si>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  ПЕРЕЧИСЛЕНИЯ</t>
  </si>
  <si>
    <t>ИТОГО  ДОХОДОВ:</t>
  </si>
  <si>
    <t>2 02 20000 00 0000 150</t>
  </si>
  <si>
    <t>2 02 30000 00 0000 150</t>
  </si>
  <si>
    <t>2 02 40000 00 0000 150</t>
  </si>
  <si>
    <t>ГОСУДАРСТВЕННАЯ ПОШЛИНА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</si>
  <si>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</si>
  <si>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ОКАЗАНИЯ ПЛАТНЫХ УСЛУГ И КОМПЕНСАЦИИ ЗАТРАТ ГОСУДАРСТВА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</si>
  <si>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</si>
  <si>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Государственная пошлина</t>
  </si>
  <si>
    <t>1 14 06313 00 0000 430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</si>
  <si>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</si>
  <si>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Код бюджетной классификации Российской Федерации</t>
  </si>
  <si>
    <t>Наименование групп, подгрупп и статей доходов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</si>
  <si>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</si>
  <si>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 (от уплаты акцизов на нефтепродукты)</t>
  </si>
  <si>
    <t>Налог, взимаемый в связи с применением упрощенной системы налогообложения</t>
  </si>
  <si>
    <t>Налог, взимаемый в связи с применением патентной системы налогообложения</t>
  </si>
  <si>
    <t xml:space="preserve"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 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</si>
  <si>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</si>
  <si>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</si>
  <si>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</si>
  <si>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1 14 02000 00 0000 410</t>
  </si>
  <si>
    <t>2024 год</t>
  </si>
  <si>
    <t>2025 год</t>
  </si>
  <si>
    <t>1 05 03000 01 0000 110</t>
  </si>
  <si>
    <t>1 01 00000 00 0000 000</t>
  </si>
  <si>
    <t>1 01 02000 01 0000 110</t>
  </si>
  <si>
    <t>1 03 00000 00 0000 000</t>
  </si>
  <si>
    <t>1 03 02000 01 0000 110</t>
  </si>
  <si>
    <t>1 05 00000 00 0000 000</t>
  </si>
  <si>
    <t>1 08 00000 00 0000 000</t>
  </si>
  <si>
    <t>1 08 03000 01 0000 110</t>
  </si>
  <si>
    <t>1 06 00000 00 0000 000</t>
  </si>
  <si>
    <t>НАЛОГИ НА ИМУЩЕСТВО</t>
  </si>
  <si>
    <t>Налог на имущество физических лиц</t>
  </si>
  <si>
    <t>1 05 04000 02 0000 110</t>
  </si>
  <si>
    <t>1 05 01000 01 0000 110</t>
  </si>
  <si>
    <t>Земельный налог с организаций</t>
  </si>
  <si>
    <t>Земельный налог с физических лиц</t>
  </si>
  <si>
    <t>1 06 06032 14 0000 110</t>
  </si>
  <si>
    <t>1 06 06042 14 0000 110</t>
  </si>
  <si>
    <t>1 06 01020 14 0000 110</t>
  </si>
  <si>
    <t>1 11 00000 00 0000 000</t>
  </si>
  <si>
    <t>1 11 05020 00 0000 120</t>
  </si>
  <si>
    <t>1 11 05010 00 0000 120</t>
  </si>
  <si>
    <t>1 11 05070 00 0000 120</t>
  </si>
  <si>
    <t>1 11 05310 00 0000 120</t>
  </si>
  <si>
    <t>1 12 00000 00 0000 000</t>
  </si>
  <si>
    <t>1 12 01000 01 0000 120</t>
  </si>
  <si>
    <t>1 11 09040 00 0000 120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</si>
  <si>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</si>
  <si>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1 11 05030 00 0000 120</t>
  </si>
  <si>
    <t>Прочие доходы от оказания платных услуг (работ) получателями средств бюджетов муниципальных округов</t>
  </si>
  <si>
    <t>1 13 00000 00 0000 000</t>
  </si>
  <si>
    <t>1 14 00000 00 0000 000</t>
  </si>
  <si>
    <t>1 16 00000 00 0000 000</t>
  </si>
  <si>
    <t>1 17 00000 00 0000 000</t>
  </si>
  <si>
    <t>2 00 00000 00 0000 000</t>
  </si>
  <si>
    <t>2 02 00000 00 0000 000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</si>
  <si>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</si>
  <si>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</si>
  <si>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2 02 15009 14 0000 150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</si>
  <si>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</si>
  <si>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</si>
  <si>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2 02 10000 00 0000 150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</si>
  <si>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</si>
  <si>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РОССИЙСКОЙ ФЕДЕРАЦИИ</t>
  </si>
  <si>
    <t>2 02 25555 14 0000 150</t>
  </si>
  <si>
    <t>2 02 29999 14 0000 150</t>
  </si>
  <si>
    <t>2 02 25304 14 0000 150</t>
  </si>
  <si>
    <t>2 02 25098 14 0000 150</t>
  </si>
  <si>
    <t>2 02 25210 14 0000 150</t>
  </si>
  <si>
    <t>2 02 25497 14 0000 150</t>
  </si>
  <si>
    <t>2 02 25243 14 0000 150</t>
  </si>
  <si>
    <t>2 02 25511 14 0000 150</t>
  </si>
  <si>
    <t>2 02 25372 14 0000 150</t>
  </si>
  <si>
    <t>2 02 25576 14 0000 150</t>
  </si>
  <si>
    <t>Субсидии бюджетам муниципальных округов на реализацию программ формирования современной городской среды</t>
  </si>
  <si>
    <t>Прочие субсидии бюджетам муниципальных округов</t>
  </si>
  <si>
    <t>Субсидии бюджетам муниципальных округов на обеспечение комплексного развития сельских территорий</t>
  </si>
  <si>
    <t>Субсидии бюджетам муниципальных округов на проведение комплексных кадастровых работ</t>
  </si>
  <si>
    <t>Субсидии бюджетам муниципальных округов на развитие транспортной инфраструктуры на сельских территориях</t>
  </si>
  <si>
    <t>Субсидии бюджетам муниципальных округов на строительство и реконструкцию (модернизацию) объектов питьевого водоснабжения</t>
  </si>
  <si>
    <t>Субсидии бюджетам муниципальных округов на реализацию мероприятий по обеспечению жильем молодых семей</t>
  </si>
  <si>
    <t>Субсидии бюджетам муниципальных округов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</si>
  <si>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муниципальных округов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</si>
  <si>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</si>
  <si>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БЮДЖЕТНОЙ СИСТЕМЫ РОССИЙСКОЙ ФЕДЕРАЦИИ</t>
  </si>
  <si>
    <t xml:space="preserve">Субвенции бюджетам муниципальных округов на выполнение передаваемых полномочий субъектов Российской Федерации </t>
  </si>
  <si>
    <t>2 02 30024 14 0000 150</t>
  </si>
  <si>
    <t>2 02 35120 14 0000 150</t>
  </si>
  <si>
    <t>2 02 36900 14 0000 150</t>
  </si>
  <si>
    <t xml:space="preserve">Единая субвенция бюджетам муниципальных округов из бюджета субъекта Российской Федерации 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</si>
  <si>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</si>
  <si>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</si>
  <si>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2 02 35118 14 0000 150</t>
  </si>
  <si>
    <t>ИНЫЕ МЕЖБЮДЖЕТНЫЕ ТРАНСФЕРТЫ</t>
  </si>
  <si>
    <t>Прочие межбюджетные трансферты, передаваемые бюджетам муниципальных округов</t>
  </si>
  <si>
    <t>2 07 00000 00 0000 000</t>
  </si>
  <si>
    <t>ПРОЧИЕ БЕЗВОЗМЕЗДНЫЕ ПОСТУПЛЕНИЯ</t>
  </si>
  <si>
    <t>2 07 04020 14 0000 150</t>
  </si>
  <si>
    <t>2 02 49999 14 0000 150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</si>
  <si>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</si>
  <si>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2 02 35179 14 0000 150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</si>
  <si>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</si>
  <si>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1 13 01994 14 0000 130</t>
  </si>
  <si>
    <t>1 14 06010 00 0000 430</t>
  </si>
  <si>
    <t>1 14 06020 00 0000 430</t>
  </si>
  <si>
    <t>Объем доходов бюджета Вологодского муниципального округа, формируемый за счет налоговых и неналоговых доходов, а также безвозмездных поступлений на 2024 год и плановый период 2025 и 2026 годов</t>
  </si>
  <si>
    <t>2026 год</t>
  </si>
  <si>
    <t>Субсидии бюджетам на софинансирование закупки оборудования для создания "умных" спортивных площадок</t>
  </si>
  <si>
    <t>2 02 25753 14 0000 150</t>
  </si>
  <si>
    <t>2 02 25590 14 0000 150</t>
  </si>
  <si>
    <t>Субсидии бюджетам на техническое оснащение муниципальных музеев</t>
  </si>
  <si>
    <t>2 02 20077 14 0000 150</t>
  </si>
  <si>
    <t>Субсидии бюджетам на софинансирование капитальных вложений в объекты муниципальной собственности</t>
  </si>
  <si>
    <t>НАЛОГИ НА ПРИБЫЛЬ, ДОХОДЫ</t>
  </si>
  <si>
    <t>2 04 00000 00 0000 000</t>
  </si>
  <si>
    <t xml:space="preserve">Безвозмездные поступления от негосударственных  организаций </t>
  </si>
  <si>
    <t>2 02 45519 14 0000 150</t>
  </si>
  <si>
    <t>Межбюджетные трансферты, передаваемые бюджетам на поддержку отрасли культуры</t>
  </si>
  <si>
    <t>Прочие безвозмездные поступления от негосударственных организаций в бюджеты муниципальных округов</t>
  </si>
  <si>
    <t>2 04 05099 14 0000 150</t>
  </si>
  <si>
    <t>«Приложение 2</t>
  </si>
  <si>
    <t>2 02 35303 14 0000 150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</si>
  <si>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</si>
  <si>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«</t>
  </si>
  <si>
    <t xml:space="preserve">к решению Представительного Собрания Вологодского  муниципального округа от 19.12.2023 №  369  «О бюджете  округа на 2024 год и плановый период 2025 и 2026 годов» </t>
  </si>
  <si>
    <t>Приложение 1</t>
  </si>
  <si>
    <t>2 02 15002 14 0000 151</t>
  </si>
  <si>
    <t>Дотации бюджетам муниципальных округов  на поддержку мер по обеспечению сбалансированности бюджетов</t>
  </si>
  <si>
    <t>2 02 25599 14 0000 150</t>
  </si>
  <si>
    <t>Субсидии бюджетам на подготовку проектов межевания земельных участков и на проведение кадастровых работ</t>
  </si>
  <si>
    <t>Сумма  на  (тыс.руб.)</t>
  </si>
  <si>
    <t>1 13 02994 14 0000 130</t>
  </si>
  <si>
    <t>Прочие доходы от компенсации затрат бюджетов городских округов</t>
  </si>
  <si>
    <t>2 03 00000 00 0000 000</t>
  </si>
  <si>
    <t>Безвозмездные поступления от государственных (муниципальных) организаций</t>
  </si>
  <si>
    <t xml:space="preserve">к решению Представительного Собрания  Вологодского муниципального округа Вологодской области от  30.07.2024  № 467 «О внесении  изменений в решение Представительного Собрания Вологодского муниципального округа Вологодской области от 19.12.2023 № 369 «О бюджете округа на 2024 год и плановый период 2025 и 2026 годов»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</si>
</sst>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Arial Cyr"/>
      <charset val="204"/>
    </font>
    <font>
      <sz val="8"/>
      <name val="Arial Cyr"/>
      <family val="2"/>
      <charset val="204"/>
    </font>
    <font>
      <i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3.5"/>
      <color rgb="FF0070C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5" fillId="0" borderId="0"/>
  </cellStyleXfs>
  <cellXfs count="66">
    <xf numFmtId="0" fontId="0" fillId="0" borderId="0" xfId="0"/>
    <xf numFmtId="0" fontId="6" fillId="0" borderId="0" xfId="3"/>
    <xf numFmtId="0" fontId="7" fillId="0" borderId="0" xfId="3" applyFont="1" applyFill="1" applyAlignment="1"/>
    <xf numFmtId="0" fontId="6" fillId="0" borderId="0" xfId="3" applyFill="1"/>
    <xf numFmtId="0" fontId="4" fillId="0" borderId="0" xfId="0" applyFont="1" applyFill="1"/>
    <xf numFmtId="49" fontId="14" fillId="0" borderId="0" xfId="3" applyNumberFormat="1" applyFont="1" applyFill="1" applyBorder="1" applyAlignment="1">
      <alignment horizontal="center" vertical="center"/>
    </xf>
    <xf numFmtId="164" fontId="15" fillId="0" borderId="0" xfId="3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3" applyFont="1" applyFill="1" applyAlignment="1">
      <alignment horizontal="left"/>
    </xf>
    <xf numFmtId="0" fontId="14" fillId="0" borderId="0" xfId="3" applyFont="1" applyFill="1" applyBorder="1" applyAlignment="1">
      <alignment horizontal="left" vertical="center" wrapText="1"/>
    </xf>
    <xf numFmtId="0" fontId="6" fillId="0" borderId="0" xfId="3" applyFill="1" applyAlignment="1">
      <alignment horizontal="left" vertical="justify"/>
    </xf>
    <xf numFmtId="0" fontId="6" fillId="0" borderId="0" xfId="3" applyFill="1" applyAlignment="1">
      <alignment horizontal="left"/>
    </xf>
    <xf numFmtId="0" fontId="2" fillId="0" borderId="1" xfId="3" applyFont="1" applyFill="1" applyBorder="1" applyAlignment="1">
      <alignment horizontal="center" vertical="center" wrapText="1"/>
    </xf>
    <xf numFmtId="164" fontId="6" fillId="0" borderId="0" xfId="3" applyNumberFormat="1" applyFill="1"/>
    <xf numFmtId="0" fontId="16" fillId="0" borderId="0" xfId="0" applyFont="1"/>
    <xf numFmtId="0" fontId="2" fillId="0" borderId="1" xfId="3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top" wrapText="1"/>
    </xf>
    <xf numFmtId="49" fontId="4" fillId="0" borderId="1" xfId="3" applyNumberFormat="1" applyFont="1" applyFill="1" applyBorder="1" applyAlignment="1">
      <alignment horizontal="center"/>
    </xf>
    <xf numFmtId="49" fontId="2" fillId="0" borderId="1" xfId="3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left" wrapText="1"/>
    </xf>
    <xf numFmtId="164" fontId="4" fillId="0" borderId="1" xfId="3" applyNumberFormat="1" applyFont="1" applyFill="1" applyBorder="1" applyAlignment="1">
      <alignment horizontal="center"/>
    </xf>
    <xf numFmtId="0" fontId="4" fillId="0" borderId="1" xfId="3" applyNumberFormat="1" applyFont="1" applyFill="1" applyBorder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 applyProtection="1">
      <alignment horizontal="left" wrapText="1"/>
    </xf>
    <xf numFmtId="0" fontId="10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2" fillId="0" borderId="1" xfId="3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right" vertical="center"/>
    </xf>
    <xf numFmtId="164" fontId="2" fillId="0" borderId="1" xfId="3" applyNumberFormat="1" applyFont="1" applyFill="1" applyBorder="1" applyAlignment="1">
      <alignment horizontal="center" vertical="center"/>
    </xf>
    <xf numFmtId="49" fontId="18" fillId="0" borderId="1" xfId="2" applyNumberFormat="1" applyFont="1" applyFill="1" applyBorder="1" applyAlignment="1">
      <alignment horizontal="center"/>
    </xf>
    <xf numFmtId="164" fontId="18" fillId="0" borderId="1" xfId="3" applyNumberFormat="1" applyFont="1" applyFill="1" applyBorder="1" applyAlignment="1">
      <alignment horizontal="center"/>
    </xf>
    <xf numFmtId="49" fontId="18" fillId="0" borderId="1" xfId="3" applyNumberFormat="1" applyFont="1" applyFill="1" applyBorder="1" applyAlignment="1">
      <alignment horizontal="center"/>
    </xf>
    <xf numFmtId="0" fontId="19" fillId="0" borderId="1" xfId="3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3" fillId="0" borderId="1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right" wrapText="1"/>
    </xf>
    <xf numFmtId="0" fontId="2" fillId="0" borderId="0" xfId="1" applyFont="1" applyAlignment="1" applyProtection="1">
      <alignment horizontal="center" vertical="center" wrapText="1"/>
      <protection hidden="1"/>
    </xf>
    <xf numFmtId="0" fontId="0" fillId="0" borderId="0" xfId="0" applyAlignment="1"/>
    <xf numFmtId="0" fontId="2" fillId="0" borderId="0" xfId="4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3" applyFont="1" applyFill="1" applyBorder="1" applyAlignment="1">
      <alignment horizontal="center" wrapText="1"/>
    </xf>
    <xf numFmtId="0" fontId="0" fillId="0" borderId="0" xfId="0" applyBorder="1" applyAlignment="1"/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_tmp" xfId="4"/>
    <cellStyle name="Обычный_Лист1" xfId="2"/>
    <cellStyle name="Обычный_Приложение 1 поступление доходов анализ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view="pageBreakPreview" zoomScale="90" zoomScaleNormal="90" zoomScaleSheetLayoutView="90" workbookViewId="0">
      <selection activeCell="I5" sqref="I5"/>
    </sheetView>
  </sheetViews>
  <sheetFormatPr defaultColWidth="10.28515625" defaultRowHeight="14.25" x14ac:dyDescent="0.2"/>
  <cols>
    <col min="1" max="1" width="2.5703125" style="1" customWidth="1"/>
    <col min="2" max="2" width="26.28515625" style="3" customWidth="1"/>
    <col min="3" max="3" width="52.7109375" style="12" customWidth="1"/>
    <col min="4" max="4" width="16.7109375" style="3" customWidth="1"/>
    <col min="5" max="5" width="15.28515625" style="3" customWidth="1"/>
    <col min="6" max="6" width="16.7109375" style="3" customWidth="1"/>
    <col min="7" max="16384" width="10.28515625" style="1"/>
  </cols>
  <sheetData>
    <row r="1" spans="1:7" ht="13.9" customHeight="1" x14ac:dyDescent="0.2">
      <c r="C1" s="57" t="s">
        <v>140</v>
      </c>
      <c r="D1" s="58"/>
      <c r="E1" s="58"/>
      <c r="F1" s="58"/>
    </row>
    <row r="2" spans="1:7" ht="69" customHeight="1" x14ac:dyDescent="0.2">
      <c r="C2" s="59" t="s">
        <v>150</v>
      </c>
      <c r="D2" s="60"/>
      <c r="E2" s="60"/>
      <c r="F2" s="60"/>
    </row>
    <row r="4" spans="1:7" ht="18.600000000000001" customHeight="1" x14ac:dyDescent="0.2">
      <c r="B4" s="2"/>
      <c r="C4" s="7"/>
      <c r="D4" s="63" t="s">
        <v>135</v>
      </c>
      <c r="E4" s="64"/>
      <c r="F4" s="64"/>
    </row>
    <row r="5" spans="1:7" ht="78" customHeight="1" x14ac:dyDescent="0.2">
      <c r="B5" s="2"/>
      <c r="C5" s="8"/>
      <c r="D5" s="65" t="s">
        <v>139</v>
      </c>
      <c r="E5" s="64"/>
      <c r="F5" s="64"/>
    </row>
    <row r="6" spans="1:7" ht="13.5" customHeight="1" x14ac:dyDescent="0.25">
      <c r="C6" s="9"/>
      <c r="D6" s="4"/>
    </row>
    <row r="7" spans="1:7" ht="49.15" customHeight="1" x14ac:dyDescent="0.25">
      <c r="B7" s="61" t="s">
        <v>120</v>
      </c>
      <c r="C7" s="61"/>
      <c r="D7" s="61"/>
      <c r="E7" s="62"/>
      <c r="F7" s="62"/>
      <c r="G7" s="17"/>
    </row>
    <row r="8" spans="1:7" ht="18" customHeight="1" x14ac:dyDescent="0.25">
      <c r="B8" s="56"/>
      <c r="C8" s="56"/>
      <c r="D8" s="56"/>
      <c r="E8" s="56"/>
      <c r="F8" s="56"/>
      <c r="G8" s="17"/>
    </row>
    <row r="9" spans="1:7" ht="17.25" customHeight="1" x14ac:dyDescent="0.25">
      <c r="A9" s="38" t="s">
        <v>138</v>
      </c>
      <c r="B9" s="54" t="s">
        <v>23</v>
      </c>
      <c r="C9" s="55" t="s">
        <v>24</v>
      </c>
      <c r="D9" s="52" t="s">
        <v>145</v>
      </c>
      <c r="E9" s="53"/>
      <c r="F9" s="53"/>
      <c r="G9" s="17"/>
    </row>
    <row r="10" spans="1:7" ht="30" customHeight="1" x14ac:dyDescent="0.2">
      <c r="B10" s="52"/>
      <c r="C10" s="55"/>
      <c r="D10" s="47" t="s">
        <v>34</v>
      </c>
      <c r="E10" s="47" t="s">
        <v>35</v>
      </c>
      <c r="F10" s="47" t="s">
        <v>121</v>
      </c>
    </row>
    <row r="11" spans="1:7" ht="15" customHeight="1" x14ac:dyDescent="0.2">
      <c r="B11" s="13">
        <v>1</v>
      </c>
      <c r="C11" s="16">
        <v>2</v>
      </c>
      <c r="D11" s="13">
        <v>3</v>
      </c>
      <c r="E11" s="13">
        <v>4</v>
      </c>
      <c r="F11" s="16">
        <v>5</v>
      </c>
    </row>
    <row r="12" spans="1:7" ht="23.1" customHeight="1" x14ac:dyDescent="0.25">
      <c r="B12" s="18" t="s">
        <v>0</v>
      </c>
      <c r="C12" s="45" t="s">
        <v>1</v>
      </c>
      <c r="D12" s="22">
        <f>D13+D15+D17+D25+D27+D34+D36+D39+D44+D45+D21</f>
        <v>948202.2</v>
      </c>
      <c r="E12" s="22">
        <f>E13+E15+E17+E25+E27+E34+E36+E39+E44+E45+E21</f>
        <v>889346</v>
      </c>
      <c r="F12" s="22">
        <f>F13+F15+F17+F25+F27+F34+F36+F39+F44+F45+F21</f>
        <v>911905.9</v>
      </c>
    </row>
    <row r="13" spans="1:7" ht="23.1" customHeight="1" x14ac:dyDescent="0.25">
      <c r="B13" s="18" t="s">
        <v>37</v>
      </c>
      <c r="C13" s="20" t="s">
        <v>128</v>
      </c>
      <c r="D13" s="22">
        <f>SUM(D14:D14)</f>
        <v>582395.69999999995</v>
      </c>
      <c r="E13" s="22">
        <f>SUM(E14:E14)</f>
        <v>577763</v>
      </c>
      <c r="F13" s="22">
        <f>SUM(F14:F14)</f>
        <v>595585.9</v>
      </c>
    </row>
    <row r="14" spans="1:7" ht="23.1" customHeight="1" x14ac:dyDescent="0.25">
      <c r="B14" s="19" t="s">
        <v>38</v>
      </c>
      <c r="C14" s="21" t="s">
        <v>2</v>
      </c>
      <c r="D14" s="24">
        <f>607494.4-35600+50000-31492.81776-5.9-15000+7000</f>
        <v>582395.69999999995</v>
      </c>
      <c r="E14" s="24">
        <f>564138+9927+875+4042.3+50000-37690.77839-13528.50646</f>
        <v>577763</v>
      </c>
      <c r="F14" s="24">
        <f>585242+10557+930+50000-45228.93407-5914.20801</f>
        <v>595585.9</v>
      </c>
    </row>
    <row r="15" spans="1:7" ht="50.1" customHeight="1" x14ac:dyDescent="0.25">
      <c r="B15" s="18" t="s">
        <v>39</v>
      </c>
      <c r="C15" s="20" t="s">
        <v>25</v>
      </c>
      <c r="D15" s="22">
        <f>SUM(D16)</f>
        <v>61542</v>
      </c>
      <c r="E15" s="22">
        <f t="shared" ref="E15:F15" si="0">SUM(E16)</f>
        <v>61542</v>
      </c>
      <c r="F15" s="22">
        <f t="shared" si="0"/>
        <v>61542</v>
      </c>
    </row>
    <row r="16" spans="1:7" ht="51.6" customHeight="1" x14ac:dyDescent="0.25">
      <c r="B16" s="19" t="s">
        <v>40</v>
      </c>
      <c r="C16" s="21" t="s">
        <v>26</v>
      </c>
      <c r="D16" s="24">
        <v>61542</v>
      </c>
      <c r="E16" s="24">
        <v>61542</v>
      </c>
      <c r="F16" s="24">
        <v>61542</v>
      </c>
    </row>
    <row r="17" spans="2:6" ht="23.1" customHeight="1" x14ac:dyDescent="0.25">
      <c r="B17" s="18" t="s">
        <v>41</v>
      </c>
      <c r="C17" s="20" t="s">
        <v>3</v>
      </c>
      <c r="D17" s="22">
        <f>SUM(D18:D20)</f>
        <v>132759</v>
      </c>
      <c r="E17" s="22">
        <f>SUM(E18:E20)</f>
        <v>140661</v>
      </c>
      <c r="F17" s="22">
        <f>SUM(F18:F20)</f>
        <v>143419</v>
      </c>
    </row>
    <row r="18" spans="2:6" ht="35.1" customHeight="1" x14ac:dyDescent="0.25">
      <c r="B18" s="19" t="s">
        <v>48</v>
      </c>
      <c r="C18" s="21" t="s">
        <v>27</v>
      </c>
      <c r="D18" s="24">
        <f>84489+32067+1100</f>
        <v>117656</v>
      </c>
      <c r="E18" s="24">
        <f>96003+34575</f>
        <v>130578</v>
      </c>
      <c r="F18" s="24">
        <f>97802+35089</f>
        <v>132891</v>
      </c>
    </row>
    <row r="19" spans="2:6" ht="23.1" customHeight="1" x14ac:dyDescent="0.25">
      <c r="B19" s="19" t="s">
        <v>36</v>
      </c>
      <c r="C19" s="21" t="s">
        <v>4</v>
      </c>
      <c r="D19" s="24">
        <f>5692+1460</f>
        <v>7152</v>
      </c>
      <c r="E19" s="24">
        <v>6085</v>
      </c>
      <c r="F19" s="24">
        <v>6482</v>
      </c>
    </row>
    <row r="20" spans="2:6" ht="35.1" customHeight="1" x14ac:dyDescent="0.25">
      <c r="B20" s="19" t="s">
        <v>47</v>
      </c>
      <c r="C20" s="21" t="s">
        <v>28</v>
      </c>
      <c r="D20" s="24">
        <f>3951+4000</f>
        <v>7951</v>
      </c>
      <c r="E20" s="24">
        <v>3998</v>
      </c>
      <c r="F20" s="24">
        <v>4046</v>
      </c>
    </row>
    <row r="21" spans="2:6" ht="23.1" customHeight="1" x14ac:dyDescent="0.25">
      <c r="B21" s="18" t="s">
        <v>44</v>
      </c>
      <c r="C21" s="26" t="s">
        <v>45</v>
      </c>
      <c r="D21" s="22">
        <f>SUM(D22:D24)</f>
        <v>58595</v>
      </c>
      <c r="E21" s="22">
        <f>SUM(E22:E24)</f>
        <v>59065</v>
      </c>
      <c r="F21" s="22">
        <f>SUM(F22:F24)</f>
        <v>59544</v>
      </c>
    </row>
    <row r="22" spans="2:6" ht="23.1" customHeight="1" x14ac:dyDescent="0.25">
      <c r="B22" s="19" t="s">
        <v>53</v>
      </c>
      <c r="C22" s="48" t="s">
        <v>46</v>
      </c>
      <c r="D22" s="24">
        <v>23487</v>
      </c>
      <c r="E22" s="24">
        <v>23957</v>
      </c>
      <c r="F22" s="24">
        <v>24436</v>
      </c>
    </row>
    <row r="23" spans="2:6" ht="23.1" customHeight="1" x14ac:dyDescent="0.25">
      <c r="B23" s="19" t="s">
        <v>51</v>
      </c>
      <c r="C23" s="21" t="s">
        <v>49</v>
      </c>
      <c r="D23" s="24">
        <v>10862</v>
      </c>
      <c r="E23" s="24">
        <v>10862</v>
      </c>
      <c r="F23" s="24">
        <v>10862</v>
      </c>
    </row>
    <row r="24" spans="2:6" ht="23.1" customHeight="1" x14ac:dyDescent="0.25">
      <c r="B24" s="19" t="s">
        <v>52</v>
      </c>
      <c r="C24" s="21" t="s">
        <v>50</v>
      </c>
      <c r="D24" s="24">
        <v>24246</v>
      </c>
      <c r="E24" s="24">
        <v>24246</v>
      </c>
      <c r="F24" s="24">
        <v>24246</v>
      </c>
    </row>
    <row r="25" spans="2:6" ht="23.1" customHeight="1" x14ac:dyDescent="0.25">
      <c r="B25" s="18" t="s">
        <v>42</v>
      </c>
      <c r="C25" s="20" t="s">
        <v>16</v>
      </c>
      <c r="D25" s="22">
        <f>SUM(D26)</f>
        <v>2362.1</v>
      </c>
      <c r="E25" s="22">
        <f>E26</f>
        <v>1883</v>
      </c>
      <c r="F25" s="22">
        <f>F26</f>
        <v>1883</v>
      </c>
    </row>
    <row r="26" spans="2:6" ht="23.1" customHeight="1" x14ac:dyDescent="0.25">
      <c r="B26" s="19" t="s">
        <v>43</v>
      </c>
      <c r="C26" s="21" t="s">
        <v>20</v>
      </c>
      <c r="D26" s="24">
        <f>1883+479.1</f>
        <v>2362.1</v>
      </c>
      <c r="E26" s="24">
        <v>1883</v>
      </c>
      <c r="F26" s="24">
        <v>1883</v>
      </c>
    </row>
    <row r="27" spans="2:6" ht="50.1" customHeight="1" x14ac:dyDescent="0.25">
      <c r="B27" s="18" t="s">
        <v>54</v>
      </c>
      <c r="C27" s="20" t="s">
        <v>5</v>
      </c>
      <c r="D27" s="22">
        <f>D28+D29+D31+D32+D33+D30</f>
        <v>37240.5</v>
      </c>
      <c r="E27" s="22">
        <f>E28+E29+E31+E32+E33+E30</f>
        <v>30440</v>
      </c>
      <c r="F27" s="22">
        <f>F28+F29+F31+F32+F33+F30</f>
        <v>30440</v>
      </c>
    </row>
    <row r="28" spans="2:6" ht="62.45" hidden="1" customHeight="1" x14ac:dyDescent="0.2">
      <c r="B28" s="40" t="s">
        <v>56</v>
      </c>
      <c r="C28" s="44" t="s">
        <v>29</v>
      </c>
      <c r="D28" s="41">
        <v>14602</v>
      </c>
      <c r="E28" s="41">
        <v>14602</v>
      </c>
      <c r="F28" s="41">
        <v>14602</v>
      </c>
    </row>
    <row r="29" spans="2:6" ht="66.599999999999994" hidden="1" customHeight="1" x14ac:dyDescent="0.2">
      <c r="B29" s="42" t="s">
        <v>55</v>
      </c>
      <c r="C29" s="43" t="s">
        <v>30</v>
      </c>
      <c r="D29" s="41">
        <f>286+1000</f>
        <v>1286</v>
      </c>
      <c r="E29" s="41">
        <v>286</v>
      </c>
      <c r="F29" s="41">
        <v>286</v>
      </c>
    </row>
    <row r="30" spans="2:6" ht="69" hidden="1" customHeight="1" x14ac:dyDescent="0.2">
      <c r="B30" s="42" t="s">
        <v>63</v>
      </c>
      <c r="C30" s="43" t="s">
        <v>62</v>
      </c>
      <c r="D30" s="41">
        <v>161</v>
      </c>
      <c r="E30" s="41">
        <v>161</v>
      </c>
      <c r="F30" s="41">
        <v>161</v>
      </c>
    </row>
    <row r="31" spans="2:6" ht="42" hidden="1" customHeight="1" x14ac:dyDescent="0.2">
      <c r="B31" s="42" t="s">
        <v>57</v>
      </c>
      <c r="C31" s="44" t="s">
        <v>17</v>
      </c>
      <c r="D31" s="41">
        <f>15338+5800.5</f>
        <v>21138.5</v>
      </c>
      <c r="E31" s="41">
        <v>15338</v>
      </c>
      <c r="F31" s="41">
        <v>15338</v>
      </c>
    </row>
    <row r="32" spans="2:6" ht="40.15" hidden="1" customHeight="1" x14ac:dyDescent="0.2">
      <c r="B32" s="42" t="s">
        <v>58</v>
      </c>
      <c r="C32" s="44" t="s">
        <v>22</v>
      </c>
      <c r="D32" s="41">
        <v>33</v>
      </c>
      <c r="E32" s="41">
        <v>33</v>
      </c>
      <c r="F32" s="41">
        <v>33</v>
      </c>
    </row>
    <row r="33" spans="2:6" ht="81.599999999999994" hidden="1" customHeight="1" x14ac:dyDescent="0.2">
      <c r="B33" s="42" t="s">
        <v>61</v>
      </c>
      <c r="C33" s="43" t="s">
        <v>31</v>
      </c>
      <c r="D33" s="41">
        <v>20</v>
      </c>
      <c r="E33" s="41">
        <v>20</v>
      </c>
      <c r="F33" s="41">
        <v>20</v>
      </c>
    </row>
    <row r="34" spans="2:6" ht="35.1" customHeight="1" x14ac:dyDescent="0.25">
      <c r="B34" s="18" t="s">
        <v>59</v>
      </c>
      <c r="C34" s="20" t="s">
        <v>6</v>
      </c>
      <c r="D34" s="22">
        <f>SUM(D35)</f>
        <v>3350</v>
      </c>
      <c r="E34" s="22">
        <f>E35</f>
        <v>3548</v>
      </c>
      <c r="F34" s="22">
        <f>F35</f>
        <v>3758</v>
      </c>
    </row>
    <row r="35" spans="2:6" ht="35.1" customHeight="1" x14ac:dyDescent="0.25">
      <c r="B35" s="19" t="s">
        <v>60</v>
      </c>
      <c r="C35" s="21" t="s">
        <v>7</v>
      </c>
      <c r="D35" s="24">
        <v>3350</v>
      </c>
      <c r="E35" s="24">
        <v>3548</v>
      </c>
      <c r="F35" s="24">
        <v>3758</v>
      </c>
    </row>
    <row r="36" spans="2:6" ht="35.1" customHeight="1" x14ac:dyDescent="0.25">
      <c r="B36" s="18" t="s">
        <v>65</v>
      </c>
      <c r="C36" s="20" t="s">
        <v>18</v>
      </c>
      <c r="D36" s="22">
        <f>SUM(D37:D38)</f>
        <v>308</v>
      </c>
      <c r="E36" s="22">
        <f>E37</f>
        <v>108</v>
      </c>
      <c r="F36" s="22">
        <f>F37</f>
        <v>108</v>
      </c>
    </row>
    <row r="37" spans="2:6" ht="50.1" hidden="1" customHeight="1" x14ac:dyDescent="0.25">
      <c r="B37" s="19" t="s">
        <v>117</v>
      </c>
      <c r="C37" s="21" t="s">
        <v>64</v>
      </c>
      <c r="D37" s="24">
        <v>108</v>
      </c>
      <c r="E37" s="24">
        <v>108</v>
      </c>
      <c r="F37" s="24">
        <v>108</v>
      </c>
    </row>
    <row r="38" spans="2:6" ht="41.45" hidden="1" customHeight="1" x14ac:dyDescent="0.25">
      <c r="B38" s="19" t="s">
        <v>146</v>
      </c>
      <c r="C38" s="21" t="s">
        <v>147</v>
      </c>
      <c r="D38" s="24">
        <v>200</v>
      </c>
      <c r="E38" s="24">
        <v>0</v>
      </c>
      <c r="F38" s="24">
        <v>0</v>
      </c>
    </row>
    <row r="39" spans="2:6" ht="35.1" customHeight="1" x14ac:dyDescent="0.25">
      <c r="B39" s="18" t="s">
        <v>66</v>
      </c>
      <c r="C39" s="20" t="s">
        <v>8</v>
      </c>
      <c r="D39" s="22">
        <f>D40+D41+D43+D42</f>
        <v>51410.8</v>
      </c>
      <c r="E39" s="22">
        <f>E40+E41+E43+E42</f>
        <v>12047</v>
      </c>
      <c r="F39" s="22">
        <f>F40+F41+F43+F42</f>
        <v>13337</v>
      </c>
    </row>
    <row r="40" spans="2:6" ht="84" hidden="1" customHeight="1" x14ac:dyDescent="0.2">
      <c r="B40" s="42" t="s">
        <v>33</v>
      </c>
      <c r="C40" s="43" t="s">
        <v>32</v>
      </c>
      <c r="D40" s="41">
        <f>1194+305+6000</f>
        <v>7499</v>
      </c>
      <c r="E40" s="41">
        <v>1194</v>
      </c>
      <c r="F40" s="41">
        <v>1194</v>
      </c>
    </row>
    <row r="41" spans="2:6" ht="25.9" hidden="1" customHeight="1" x14ac:dyDescent="0.2">
      <c r="B41" s="42" t="s">
        <v>118</v>
      </c>
      <c r="C41" s="43" t="s">
        <v>71</v>
      </c>
      <c r="D41" s="41">
        <f>26812+4000+11948.8</f>
        <v>42760.800000000003</v>
      </c>
      <c r="E41" s="41">
        <f>2890+6812</f>
        <v>9702</v>
      </c>
      <c r="F41" s="41">
        <f>4180+6812</f>
        <v>10992</v>
      </c>
    </row>
    <row r="42" spans="2:6" ht="39" hidden="1" customHeight="1" x14ac:dyDescent="0.2">
      <c r="B42" s="42" t="s">
        <v>119</v>
      </c>
      <c r="C42" s="43" t="s">
        <v>72</v>
      </c>
      <c r="D42" s="41">
        <v>394</v>
      </c>
      <c r="E42" s="41">
        <v>394</v>
      </c>
      <c r="F42" s="41">
        <v>394</v>
      </c>
    </row>
    <row r="43" spans="2:6" ht="67.150000000000006" hidden="1" customHeight="1" x14ac:dyDescent="0.2">
      <c r="B43" s="42" t="s">
        <v>21</v>
      </c>
      <c r="C43" s="44" t="s">
        <v>19</v>
      </c>
      <c r="D43" s="41">
        <v>757</v>
      </c>
      <c r="E43" s="41">
        <v>757</v>
      </c>
      <c r="F43" s="41">
        <v>757</v>
      </c>
    </row>
    <row r="44" spans="2:6" ht="23.1" customHeight="1" x14ac:dyDescent="0.25">
      <c r="B44" s="23" t="s">
        <v>67</v>
      </c>
      <c r="C44" s="20" t="s">
        <v>9</v>
      </c>
      <c r="D44" s="22">
        <f>1000+2289+1000</f>
        <v>4289</v>
      </c>
      <c r="E44" s="22">
        <v>2289</v>
      </c>
      <c r="F44" s="22">
        <v>2289</v>
      </c>
    </row>
    <row r="45" spans="2:6" ht="23.1" customHeight="1" x14ac:dyDescent="0.25">
      <c r="B45" s="23" t="s">
        <v>68</v>
      </c>
      <c r="C45" s="20" t="s">
        <v>10</v>
      </c>
      <c r="D45" s="22">
        <f>2914.5+11035.6</f>
        <v>13950.1</v>
      </c>
      <c r="E45" s="22">
        <v>0</v>
      </c>
      <c r="F45" s="22">
        <v>0</v>
      </c>
    </row>
    <row r="46" spans="2:6" ht="23.1" customHeight="1" x14ac:dyDescent="0.25">
      <c r="B46" s="23" t="s">
        <v>69</v>
      </c>
      <c r="C46" s="20" t="s">
        <v>11</v>
      </c>
      <c r="D46" s="22">
        <f>SUM(D47+D79+D77+D76)</f>
        <v>3027858.5</v>
      </c>
      <c r="E46" s="22">
        <f>SUM(E47+E79+E77)</f>
        <v>2536123.2000000002</v>
      </c>
      <c r="F46" s="22">
        <f>SUM(F47+F79+F77)</f>
        <v>1883842.7</v>
      </c>
    </row>
    <row r="47" spans="2:6" ht="48" customHeight="1" x14ac:dyDescent="0.25">
      <c r="B47" s="23" t="s">
        <v>70</v>
      </c>
      <c r="C47" s="25" t="s">
        <v>74</v>
      </c>
      <c r="D47" s="22">
        <f>D48+D51+D66+D73</f>
        <v>3024507.8</v>
      </c>
      <c r="E47" s="22">
        <f>E50+E51+E66+E73</f>
        <v>2521123.2000000002</v>
      </c>
      <c r="F47" s="22">
        <f>F50+F51+F66+F73</f>
        <v>1883842.7</v>
      </c>
    </row>
    <row r="48" spans="2:6" ht="35.1" customHeight="1" x14ac:dyDescent="0.25">
      <c r="B48" s="23" t="s">
        <v>76</v>
      </c>
      <c r="C48" s="26" t="s">
        <v>75</v>
      </c>
      <c r="D48" s="22">
        <f>D50+D49</f>
        <v>398603.6</v>
      </c>
      <c r="E48" s="22">
        <f>E50</f>
        <v>295798.90000000002</v>
      </c>
      <c r="F48" s="22">
        <f>F50</f>
        <v>303992.7</v>
      </c>
    </row>
    <row r="49" spans="2:6" ht="46.9" customHeight="1" x14ac:dyDescent="0.25">
      <c r="B49" s="49" t="s">
        <v>141</v>
      </c>
      <c r="C49" s="26" t="s">
        <v>142</v>
      </c>
      <c r="D49" s="39">
        <f>49996.3+72076.3</f>
        <v>122072.6</v>
      </c>
      <c r="E49" s="39">
        <v>0</v>
      </c>
      <c r="F49" s="39">
        <v>0</v>
      </c>
    </row>
    <row r="50" spans="2:6" ht="63" customHeight="1" x14ac:dyDescent="0.25">
      <c r="B50" s="27" t="s">
        <v>73</v>
      </c>
      <c r="C50" s="28" t="s">
        <v>77</v>
      </c>
      <c r="D50" s="24">
        <f>265678.2+10852.8</f>
        <v>276531</v>
      </c>
      <c r="E50" s="24">
        <f>274093.4+21705.5</f>
        <v>295798.90000000002</v>
      </c>
      <c r="F50" s="24">
        <f>282287.2+21705.5</f>
        <v>303992.7</v>
      </c>
    </row>
    <row r="51" spans="2:6" ht="36.75" customHeight="1" x14ac:dyDescent="0.25">
      <c r="B51" s="29" t="s">
        <v>13</v>
      </c>
      <c r="C51" s="28" t="s">
        <v>78</v>
      </c>
      <c r="D51" s="22">
        <f>SUM(D52:D65)</f>
        <v>1635402.4</v>
      </c>
      <c r="E51" s="22">
        <f>SUM(E52:E65)</f>
        <v>1239171.6000000001</v>
      </c>
      <c r="F51" s="22">
        <f>SUM(F52:F65)</f>
        <v>550455.69999999995</v>
      </c>
    </row>
    <row r="52" spans="2:6" ht="48.6" customHeight="1" x14ac:dyDescent="0.25">
      <c r="B52" s="30" t="s">
        <v>126</v>
      </c>
      <c r="C52" s="28" t="s">
        <v>127</v>
      </c>
      <c r="D52" s="31">
        <v>507838.9</v>
      </c>
      <c r="E52" s="31">
        <v>110570.4</v>
      </c>
      <c r="F52" s="31">
        <v>133360</v>
      </c>
    </row>
    <row r="53" spans="2:6" ht="93.75" customHeight="1" x14ac:dyDescent="0.25">
      <c r="B53" s="30" t="s">
        <v>82</v>
      </c>
      <c r="C53" s="28" t="s">
        <v>97</v>
      </c>
      <c r="D53" s="31">
        <v>2291.6999999999998</v>
      </c>
      <c r="E53" s="31">
        <v>0</v>
      </c>
      <c r="F53" s="31">
        <v>0</v>
      </c>
    </row>
    <row r="54" spans="2:6" ht="66" customHeight="1" x14ac:dyDescent="0.25">
      <c r="B54" s="30" t="s">
        <v>83</v>
      </c>
      <c r="C54" s="28" t="s">
        <v>96</v>
      </c>
      <c r="D54" s="31">
        <v>10435.799999999999</v>
      </c>
      <c r="E54" s="31">
        <v>0</v>
      </c>
      <c r="F54" s="31">
        <v>0</v>
      </c>
    </row>
    <row r="55" spans="2:6" ht="50.1" customHeight="1" x14ac:dyDescent="0.25">
      <c r="B55" s="30" t="s">
        <v>85</v>
      </c>
      <c r="C55" s="28" t="s">
        <v>94</v>
      </c>
      <c r="D55" s="31">
        <v>39169</v>
      </c>
      <c r="E55" s="31">
        <v>0</v>
      </c>
      <c r="F55" s="31">
        <v>0</v>
      </c>
    </row>
    <row r="56" spans="2:6" ht="79.5" customHeight="1" x14ac:dyDescent="0.25">
      <c r="B56" s="30" t="s">
        <v>81</v>
      </c>
      <c r="C56" s="28" t="s">
        <v>98</v>
      </c>
      <c r="D56" s="31">
        <v>35395.599999999999</v>
      </c>
      <c r="E56" s="31">
        <v>34596.699999999997</v>
      </c>
      <c r="F56" s="31">
        <v>33613.300000000003</v>
      </c>
    </row>
    <row r="57" spans="2:6" ht="50.1" customHeight="1" x14ac:dyDescent="0.25">
      <c r="B57" s="30" t="s">
        <v>87</v>
      </c>
      <c r="C57" s="28" t="s">
        <v>93</v>
      </c>
      <c r="D57" s="31">
        <v>0</v>
      </c>
      <c r="E57" s="31">
        <v>0</v>
      </c>
      <c r="F57" s="31">
        <v>26200.3</v>
      </c>
    </row>
    <row r="58" spans="2:6" ht="50.1" customHeight="1" x14ac:dyDescent="0.25">
      <c r="B58" s="30" t="s">
        <v>84</v>
      </c>
      <c r="C58" s="28" t="s">
        <v>95</v>
      </c>
      <c r="D58" s="31">
        <v>1502.8</v>
      </c>
      <c r="E58" s="31">
        <v>818.1</v>
      </c>
      <c r="F58" s="31">
        <v>744.9</v>
      </c>
    </row>
    <row r="59" spans="2:6" ht="31.9" customHeight="1" x14ac:dyDescent="0.25">
      <c r="B59" s="30" t="s">
        <v>86</v>
      </c>
      <c r="C59" s="28" t="s">
        <v>92</v>
      </c>
      <c r="D59" s="31">
        <v>0</v>
      </c>
      <c r="E59" s="31">
        <v>2231.5</v>
      </c>
      <c r="F59" s="31">
        <v>25031.1</v>
      </c>
    </row>
    <row r="60" spans="2:6" ht="50.1" customHeight="1" x14ac:dyDescent="0.25">
      <c r="B60" s="27" t="s">
        <v>79</v>
      </c>
      <c r="C60" s="28" t="s">
        <v>89</v>
      </c>
      <c r="D60" s="31">
        <v>11847</v>
      </c>
      <c r="E60" s="31">
        <v>0</v>
      </c>
      <c r="F60" s="31">
        <v>0</v>
      </c>
    </row>
    <row r="61" spans="2:6" ht="50.1" customHeight="1" x14ac:dyDescent="0.25">
      <c r="B61" s="30" t="s">
        <v>88</v>
      </c>
      <c r="C61" s="28" t="s">
        <v>91</v>
      </c>
      <c r="D61" s="31">
        <f>12179-710.8</f>
        <v>11468.2</v>
      </c>
      <c r="E61" s="31">
        <v>723290.2</v>
      </c>
      <c r="F61" s="31">
        <v>0</v>
      </c>
    </row>
    <row r="62" spans="2:6" ht="39" customHeight="1" x14ac:dyDescent="0.25">
      <c r="B62" s="30" t="s">
        <v>124</v>
      </c>
      <c r="C62" s="28" t="s">
        <v>125</v>
      </c>
      <c r="D62" s="31">
        <v>249.6</v>
      </c>
      <c r="E62" s="31">
        <v>0</v>
      </c>
      <c r="F62" s="31">
        <v>0</v>
      </c>
    </row>
    <row r="63" spans="2:6" ht="45.6" customHeight="1" x14ac:dyDescent="0.25">
      <c r="B63" s="30" t="s">
        <v>143</v>
      </c>
      <c r="C63" s="28" t="s">
        <v>144</v>
      </c>
      <c r="D63" s="31">
        <v>40.700000000000003</v>
      </c>
      <c r="E63" s="31"/>
      <c r="F63" s="31"/>
    </row>
    <row r="64" spans="2:6" ht="50.1" customHeight="1" x14ac:dyDescent="0.25">
      <c r="B64" s="30" t="s">
        <v>123</v>
      </c>
      <c r="C64" s="28" t="s">
        <v>122</v>
      </c>
      <c r="D64" s="31">
        <v>0</v>
      </c>
      <c r="E64" s="31">
        <v>0</v>
      </c>
      <c r="F64" s="31">
        <v>18461.5</v>
      </c>
    </row>
    <row r="65" spans="2:6" ht="15" customHeight="1" x14ac:dyDescent="0.25">
      <c r="B65" s="30" t="s">
        <v>80</v>
      </c>
      <c r="C65" s="28" t="s">
        <v>90</v>
      </c>
      <c r="D65" s="31">
        <f>750330.9+181787.4+131056.5+5357.7+1666.8-540.2-54884.5+388.5</f>
        <v>1015163.1</v>
      </c>
      <c r="E65" s="31">
        <f>329973.9+37690.8</f>
        <v>367664.7</v>
      </c>
      <c r="F65" s="31">
        <f>227815.7+40000+45228.9</f>
        <v>313044.59999999998</v>
      </c>
    </row>
    <row r="66" spans="2:6" ht="31.5" x14ac:dyDescent="0.25">
      <c r="B66" s="46" t="s">
        <v>14</v>
      </c>
      <c r="C66" s="28" t="s">
        <v>99</v>
      </c>
      <c r="D66" s="35">
        <f>SUM(D67:D72)</f>
        <v>990449.7</v>
      </c>
      <c r="E66" s="35">
        <f>SUM(E67:E72)</f>
        <v>986152.7</v>
      </c>
      <c r="F66" s="35">
        <f>SUM(F67:F72)</f>
        <v>1029394.3</v>
      </c>
    </row>
    <row r="67" spans="2:6" ht="50.25" customHeight="1" x14ac:dyDescent="0.25">
      <c r="B67" s="30" t="s">
        <v>101</v>
      </c>
      <c r="C67" s="28" t="s">
        <v>100</v>
      </c>
      <c r="D67" s="32">
        <f>890096.4+24580.5+162.3+4122</f>
        <v>918961.2</v>
      </c>
      <c r="E67" s="32">
        <f>923159.5+14507.5</f>
        <v>937667</v>
      </c>
      <c r="F67" s="32">
        <f>964778.9+14507.5</f>
        <v>979286.4</v>
      </c>
    </row>
    <row r="68" spans="2:6" ht="61.15" customHeight="1" x14ac:dyDescent="0.25">
      <c r="B68" s="30" t="s">
        <v>107</v>
      </c>
      <c r="C68" s="28" t="s">
        <v>106</v>
      </c>
      <c r="D68" s="32">
        <v>4003</v>
      </c>
      <c r="E68" s="32">
        <v>4400</v>
      </c>
      <c r="F68" s="32">
        <v>4806.3</v>
      </c>
    </row>
    <row r="69" spans="2:6" ht="78.75" customHeight="1" x14ac:dyDescent="0.25">
      <c r="B69" s="30" t="s">
        <v>115</v>
      </c>
      <c r="C69" s="28" t="s">
        <v>116</v>
      </c>
      <c r="D69" s="32">
        <f>5010.1+745.6</f>
        <v>5755.7</v>
      </c>
      <c r="E69" s="32">
        <v>5010.1000000000004</v>
      </c>
      <c r="F69" s="32">
        <v>6038.1</v>
      </c>
    </row>
    <row r="70" spans="2:6" ht="81" customHeight="1" x14ac:dyDescent="0.25">
      <c r="B70" s="30" t="s">
        <v>102</v>
      </c>
      <c r="C70" s="28" t="s">
        <v>105</v>
      </c>
      <c r="D70" s="32">
        <v>6.1</v>
      </c>
      <c r="E70" s="32">
        <v>6.3</v>
      </c>
      <c r="F70" s="32">
        <v>41.2</v>
      </c>
    </row>
    <row r="71" spans="2:6" ht="136.9" customHeight="1" x14ac:dyDescent="0.25">
      <c r="B71" s="30" t="s">
        <v>136</v>
      </c>
      <c r="C71" s="28" t="s">
        <v>137</v>
      </c>
      <c r="D71" s="32">
        <f>30814.4+23086.1</f>
        <v>53900.5</v>
      </c>
      <c r="E71" s="32">
        <v>31245.8</v>
      </c>
      <c r="F71" s="32">
        <v>31402</v>
      </c>
    </row>
    <row r="72" spans="2:6" ht="31.9" customHeight="1" x14ac:dyDescent="0.25">
      <c r="B72" s="30" t="s">
        <v>103</v>
      </c>
      <c r="C72" s="28" t="s">
        <v>104</v>
      </c>
      <c r="D72" s="32">
        <v>7823.2</v>
      </c>
      <c r="E72" s="32">
        <v>7823.5</v>
      </c>
      <c r="F72" s="32">
        <v>7820.3</v>
      </c>
    </row>
    <row r="73" spans="2:6" ht="15.75" x14ac:dyDescent="0.25">
      <c r="B73" s="46" t="s">
        <v>15</v>
      </c>
      <c r="C73" s="33" t="s">
        <v>108</v>
      </c>
      <c r="D73" s="22">
        <f>D75+D74</f>
        <v>52.1</v>
      </c>
      <c r="E73" s="22">
        <f>E75</f>
        <v>0</v>
      </c>
      <c r="F73" s="22">
        <f>F75</f>
        <v>0</v>
      </c>
    </row>
    <row r="74" spans="2:6" ht="31.5" x14ac:dyDescent="0.25">
      <c r="B74" s="30" t="s">
        <v>131</v>
      </c>
      <c r="C74" s="33" t="s">
        <v>132</v>
      </c>
      <c r="D74" s="24">
        <v>52.1</v>
      </c>
      <c r="E74" s="31">
        <v>0</v>
      </c>
      <c r="F74" s="31">
        <v>0</v>
      </c>
    </row>
    <row r="75" spans="2:6" ht="31.5" x14ac:dyDescent="0.25">
      <c r="B75" s="30" t="s">
        <v>113</v>
      </c>
      <c r="C75" s="28" t="s">
        <v>109</v>
      </c>
      <c r="D75" s="31">
        <v>0</v>
      </c>
      <c r="E75" s="31">
        <v>0</v>
      </c>
      <c r="F75" s="31">
        <v>0</v>
      </c>
    </row>
    <row r="76" spans="2:6" ht="31.5" x14ac:dyDescent="0.25">
      <c r="B76" s="50" t="s">
        <v>148</v>
      </c>
      <c r="C76" s="36" t="s">
        <v>149</v>
      </c>
      <c r="D76" s="51">
        <v>2300</v>
      </c>
      <c r="E76" s="51">
        <v>0</v>
      </c>
      <c r="F76" s="51">
        <v>0</v>
      </c>
    </row>
    <row r="77" spans="2:6" ht="31.5" x14ac:dyDescent="0.25">
      <c r="B77" s="46" t="s">
        <v>129</v>
      </c>
      <c r="C77" s="36" t="s">
        <v>130</v>
      </c>
      <c r="D77" s="51">
        <v>718.7</v>
      </c>
      <c r="E77" s="51">
        <f>E78</f>
        <v>15000</v>
      </c>
      <c r="F77" s="51">
        <v>0</v>
      </c>
    </row>
    <row r="78" spans="2:6" ht="47.25" hidden="1" x14ac:dyDescent="0.25">
      <c r="B78" s="37" t="s">
        <v>134</v>
      </c>
      <c r="C78" s="28" t="s">
        <v>133</v>
      </c>
      <c r="D78" s="31">
        <v>0</v>
      </c>
      <c r="E78" s="31">
        <v>15000</v>
      </c>
      <c r="F78" s="31">
        <v>0</v>
      </c>
    </row>
    <row r="79" spans="2:6" ht="15.75" x14ac:dyDescent="0.25">
      <c r="B79" s="46" t="s">
        <v>110</v>
      </c>
      <c r="C79" s="33" t="s">
        <v>111</v>
      </c>
      <c r="D79" s="22">
        <f>D80</f>
        <v>332</v>
      </c>
      <c r="E79" s="22">
        <f>E80</f>
        <v>0</v>
      </c>
      <c r="F79" s="22">
        <f>F80</f>
        <v>0</v>
      </c>
    </row>
    <row r="80" spans="2:6" ht="63" x14ac:dyDescent="0.25">
      <c r="B80" s="30" t="s">
        <v>112</v>
      </c>
      <c r="C80" s="28" t="s">
        <v>114</v>
      </c>
      <c r="D80" s="31">
        <v>332</v>
      </c>
      <c r="E80" s="31">
        <f>0</f>
        <v>0</v>
      </c>
      <c r="F80" s="31">
        <f>0</f>
        <v>0</v>
      </c>
    </row>
    <row r="81" spans="2:6" ht="15.75" x14ac:dyDescent="0.25">
      <c r="B81" s="34"/>
      <c r="C81" s="20" t="s">
        <v>12</v>
      </c>
      <c r="D81" s="22">
        <f>SUM(D46+D12)</f>
        <v>3976060.7</v>
      </c>
      <c r="E81" s="22">
        <f>SUM(E46+E12)</f>
        <v>3425469.2</v>
      </c>
      <c r="F81" s="22">
        <f>SUM(F46+F12)</f>
        <v>2795748.6</v>
      </c>
    </row>
    <row r="82" spans="2:6" ht="15.75" x14ac:dyDescent="0.2">
      <c r="B82" s="5"/>
      <c r="C82" s="10"/>
      <c r="D82" s="6"/>
    </row>
    <row r="83" spans="2:6" ht="17.25" x14ac:dyDescent="0.25">
      <c r="C83" s="11"/>
      <c r="D83" s="15"/>
    </row>
    <row r="84" spans="2:6" x14ac:dyDescent="0.2">
      <c r="C84" s="11"/>
      <c r="D84" s="14"/>
      <c r="E84" s="14"/>
      <c r="F84" s="14"/>
    </row>
    <row r="85" spans="2:6" x14ac:dyDescent="0.2">
      <c r="C85" s="11"/>
    </row>
    <row r="86" spans="2:6" x14ac:dyDescent="0.2">
      <c r="C86" s="11"/>
    </row>
    <row r="87" spans="2:6" x14ac:dyDescent="0.2">
      <c r="B87" s="1"/>
      <c r="C87" s="11"/>
      <c r="D87" s="1"/>
      <c r="E87" s="1"/>
      <c r="F87" s="1"/>
    </row>
    <row r="88" spans="2:6" x14ac:dyDescent="0.2">
      <c r="B88" s="1"/>
      <c r="C88" s="11"/>
      <c r="D88" s="1"/>
      <c r="E88" s="1"/>
      <c r="F88" s="1"/>
    </row>
    <row r="89" spans="2:6" x14ac:dyDescent="0.2">
      <c r="B89" s="1"/>
      <c r="C89" s="11"/>
      <c r="D89" s="1"/>
      <c r="E89" s="1"/>
      <c r="F89" s="1"/>
    </row>
    <row r="90" spans="2:6" x14ac:dyDescent="0.2">
      <c r="B90" s="1"/>
      <c r="C90" s="11"/>
      <c r="D90" s="1"/>
      <c r="E90" s="1"/>
      <c r="F90" s="1"/>
    </row>
  </sheetData>
  <mergeCells count="9">
    <mergeCell ref="D9:F9"/>
    <mergeCell ref="B9:B10"/>
    <mergeCell ref="C9:C10"/>
    <mergeCell ref="B8:F8"/>
    <mergeCell ref="C1:F1"/>
    <mergeCell ref="C2:F2"/>
    <mergeCell ref="B7:F7"/>
    <mergeCell ref="D4:F4"/>
    <mergeCell ref="D5:F5"/>
  </mergeCells>
  <phoneticPr fontId="1" type="noConversion"/>
  <printOptions horizontalCentered="1"/>
  <pageMargins left="0.78740157480314965" right="0.19685039370078741" top="0.39370078740157483" bottom="0.19685039370078741" header="0.31496062992125984" footer="0.31496062992125984"/>
  <pageSetup paperSize="9" scale="72" fitToHeight="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Смирнова Анна Владимировна</cp:lastModifiedBy>
  <cp:lastPrinted>2024-07-31T07:14:39Z</cp:lastPrinted>
  <dcterms:created xsi:type="dcterms:W3CDTF">2006-09-19T12:50:58Z</dcterms:created>
  <dcterms:modified xsi:type="dcterms:W3CDTF">2024-07-31T07:15:30Z</dcterms:modified>
</cp:coreProperties>
</file>